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beiten\Sammlung\"/>
    </mc:Choice>
  </mc:AlternateContent>
  <bookViews>
    <workbookView xWindow="90408" yWindow="0" windowWidth="17832" windowHeight="6360"/>
  </bookViews>
  <sheets>
    <sheet name="Tabelle1" sheetId="1" r:id="rId1"/>
    <sheet name="Tabelle2" sheetId="2" state="hidden" r:id="rId2"/>
  </sheets>
  <definedNames>
    <definedName name="_xlnm.Print_Area" localSheetId="0">Tabelle1!$A$1:$H$85</definedName>
    <definedName name="Entgeltgruppen">Tabelle1!$A$26:$A$52</definedName>
    <definedName name="West_oder_Ost?">Tabelle1!$I$26</definedName>
    <definedName name="Z_DA5040D1_FB9E_4B9B_A34F_8C9AAC669D8E_.wvu.PrintArea" localSheetId="0" hidden="1">Tabelle1!$A$1:$I$8</definedName>
  </definedNames>
  <calcPr calcId="152511"/>
  <customWorkbookViews>
    <customWorkbookView name="Werte" guid="{DA5040D1-FB9E-4B9B-A34F-8C9AAC669D8E}" includeHiddenRowCol="0" maximized="1" xWindow="212" yWindow="-16" windowWidth="3004" windowHeight="183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C55" i="1"/>
  <c r="D55" i="1"/>
  <c r="E55" i="1"/>
  <c r="F55" i="1"/>
  <c r="G55" i="1"/>
  <c r="A7" i="1" l="1"/>
  <c r="G21" i="1" l="1"/>
  <c r="G20" i="1"/>
  <c r="G19" i="1"/>
  <c r="G18" i="1"/>
  <c r="G17" i="1"/>
  <c r="C21" i="1" l="1"/>
  <c r="C20" i="1"/>
  <c r="C19" i="1" l="1"/>
  <c r="C18" i="1"/>
  <c r="F4" i="1"/>
  <c r="C38" i="1" l="1"/>
  <c r="C35" i="1"/>
  <c r="C36" i="1"/>
  <c r="C34" i="1"/>
  <c r="C28" i="1"/>
  <c r="C29" i="1"/>
  <c r="C30" i="1"/>
  <c r="C31" i="1"/>
  <c r="C32" i="1"/>
  <c r="C33" i="1"/>
  <c r="C27" i="1"/>
  <c r="C26" i="1"/>
  <c r="B38" i="1"/>
  <c r="B36" i="1"/>
  <c r="B35" i="1"/>
  <c r="B34" i="1"/>
  <c r="B27" i="1"/>
  <c r="B28" i="1"/>
  <c r="B29" i="1"/>
  <c r="B30" i="1"/>
  <c r="B31" i="1"/>
  <c r="B32" i="1"/>
  <c r="B33" i="1"/>
  <c r="B26" i="1"/>
  <c r="D10" i="1" l="1"/>
  <c r="C46" i="1" l="1"/>
  <c r="C47" i="1"/>
  <c r="C48" i="1"/>
  <c r="C49" i="1"/>
  <c r="C50" i="1"/>
  <c r="C51" i="1"/>
  <c r="C52" i="1"/>
  <c r="C45" i="1"/>
  <c r="C42" i="1"/>
  <c r="C43" i="1"/>
  <c r="C44" i="1"/>
  <c r="C41" i="1"/>
  <c r="C39" i="1"/>
  <c r="C40" i="1"/>
  <c r="C37" i="1"/>
  <c r="B45" i="1"/>
  <c r="B46" i="1"/>
  <c r="B47" i="1"/>
  <c r="B48" i="1"/>
  <c r="B52" i="1"/>
  <c r="B51" i="1"/>
  <c r="B50" i="1"/>
  <c r="B49" i="1"/>
  <c r="B44" i="1"/>
  <c r="B43" i="1"/>
  <c r="B42" i="1"/>
  <c r="B41" i="1"/>
  <c r="B40" i="1"/>
  <c r="B39" i="1"/>
  <c r="B37" i="1"/>
  <c r="C11" i="1" l="1"/>
  <c r="C16" i="1"/>
  <c r="C6" i="1"/>
  <c r="C12" i="1"/>
  <c r="C15" i="1"/>
  <c r="C14" i="1"/>
  <c r="C13" i="1"/>
  <c r="C9" i="1"/>
  <c r="C10" i="1"/>
  <c r="C8" i="1" l="1"/>
  <c r="C7" i="1"/>
</calcChain>
</file>

<file path=xl/sharedStrings.xml><?xml version="1.0" encoding="utf-8"?>
<sst xmlns="http://schemas.openxmlformats.org/spreadsheetml/2006/main" count="116" uniqueCount="68">
  <si>
    <t>Stufe</t>
  </si>
  <si>
    <t>JSZ § 20 2017 West</t>
  </si>
  <si>
    <t>JSZ § 20 2017 Ost</t>
  </si>
  <si>
    <t>EG 1</t>
  </si>
  <si>
    <t>EG 2</t>
  </si>
  <si>
    <t>EG 3</t>
  </si>
  <si>
    <t>EG 4</t>
  </si>
  <si>
    <t>EG 5</t>
  </si>
  <si>
    <t>EG 6</t>
  </si>
  <si>
    <t>EG 7</t>
  </si>
  <si>
    <t>EG 8</t>
  </si>
  <si>
    <t>EG 10</t>
  </si>
  <si>
    <t>EG 11</t>
  </si>
  <si>
    <t>EG 12</t>
  </si>
  <si>
    <t>EG 13</t>
  </si>
  <si>
    <t>EG 14</t>
  </si>
  <si>
    <t>EG 15</t>
  </si>
  <si>
    <t>Eingruppiert</t>
  </si>
  <si>
    <t>je Stunde:</t>
  </si>
  <si>
    <t>Überstundenzuschlag:</t>
  </si>
  <si>
    <t>Sonntagsarbeit:</t>
  </si>
  <si>
    <t xml:space="preserve"> Arbeit 24. / 31.12. ab 6 Uhr:</t>
  </si>
  <si>
    <t>Tobias.Michel@schichtplanfibel.de</t>
  </si>
  <si>
    <t>bis 25 / 40%</t>
  </si>
  <si>
    <t>bis 50%</t>
  </si>
  <si>
    <t>bis 125 / 150%</t>
  </si>
  <si>
    <t>ab 14 Uhr bis 150%</t>
  </si>
  <si>
    <t>steuerfrei (EStG § 3b) und sozialabgabenbefreit (SvEV § 1 nr.1)</t>
  </si>
  <si>
    <t>Schichtzulage:</t>
  </si>
  <si>
    <t>Wechselschichtzulage:</t>
  </si>
  <si>
    <t xml:space="preserve"> TV-L: Mein Geld</t>
  </si>
  <si>
    <t>TV-L</t>
  </si>
  <si>
    <t>EG 9</t>
  </si>
  <si>
    <t>1-8</t>
  </si>
  <si>
    <t>14-15</t>
  </si>
  <si>
    <t>12-13</t>
  </si>
  <si>
    <t>9-11</t>
  </si>
  <si>
    <t>KR 12a</t>
  </si>
  <si>
    <t>KR 11b</t>
  </si>
  <si>
    <t>KR 11a</t>
  </si>
  <si>
    <t>KR 10a</t>
  </si>
  <si>
    <t>KR 9d</t>
  </si>
  <si>
    <t>KR 9c</t>
  </si>
  <si>
    <t>KR 9b</t>
  </si>
  <si>
    <t>KR 9a</t>
  </si>
  <si>
    <t>KR 8a</t>
  </si>
  <si>
    <t>KR 7a</t>
  </si>
  <si>
    <t>KR 4a</t>
  </si>
  <si>
    <t>KR 3a</t>
  </si>
  <si>
    <t>Nachtarbeit:</t>
  </si>
  <si>
    <t>Belastungszulagen:</t>
  </si>
  <si>
    <t xml:space="preserve">  (46,02 €, siehe Anl. A Teil IV Vorbemerkung 5)</t>
  </si>
  <si>
    <t>Große Belastungszulage:</t>
  </si>
  <si>
    <t xml:space="preserve">  (90,00 €, siehe Anl. A Teil IV Vorbemerkung 5)</t>
  </si>
  <si>
    <t>Samstag 13-21 Uhr (Normalarbeit):</t>
  </si>
  <si>
    <t>Überstunde als solche:</t>
  </si>
  <si>
    <t xml:space="preserve"> Stunden/Woche bei Vollzeit</t>
  </si>
  <si>
    <t xml:space="preserve">  (siehe § 7 (1))</t>
  </si>
  <si>
    <t>Samstag 13-21 Uhr (Angestellte):</t>
  </si>
  <si>
    <r>
      <t xml:space="preserve">  (siehe</t>
    </r>
    <r>
      <rPr>
        <b/>
        <sz val="8"/>
        <color theme="1"/>
        <rFont val="Calibri"/>
        <family val="2"/>
        <scheme val="minor"/>
      </rPr>
      <t xml:space="preserve"> § 43</t>
    </r>
    <r>
      <rPr>
        <sz val="8"/>
        <color theme="1"/>
        <rFont val="Calibri"/>
        <family val="2"/>
        <scheme val="minor"/>
      </rPr>
      <t xml:space="preserve"> nr. 5 und § 38 (5))</t>
    </r>
  </si>
  <si>
    <r>
      <t xml:space="preserve">  (siehe </t>
    </r>
    <r>
      <rPr>
        <b/>
        <sz val="8"/>
        <color theme="1"/>
        <rFont val="Calibri"/>
        <family val="2"/>
        <scheme val="minor"/>
      </rPr>
      <t>§ 43</t>
    </r>
    <r>
      <rPr>
        <sz val="8"/>
        <color theme="1"/>
        <rFont val="Calibri"/>
        <family val="2"/>
        <scheme val="minor"/>
      </rPr>
      <t xml:space="preserve"> Nr. 4 (1.))</t>
    </r>
  </si>
  <si>
    <r>
      <t xml:space="preserve">Kennwort: </t>
    </r>
    <r>
      <rPr>
        <b/>
        <sz val="9"/>
        <color theme="1"/>
        <rFont val="Calibri"/>
        <family val="2"/>
        <scheme val="minor"/>
      </rPr>
      <t>verdi</t>
    </r>
  </si>
  <si>
    <t>www.tinyurl.com/tvoed-download</t>
  </si>
  <si>
    <t>Feiertagsarbeit ohne FZA:</t>
  </si>
  <si>
    <t>Feiertagsarbeit mit FZA:</t>
  </si>
  <si>
    <t xml:space="preserve"> Stunden/Woche aufgrund Teilzeit:</t>
  </si>
  <si>
    <r>
      <t xml:space="preserve"> 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</si>
  <si>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t>Ab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</si>
</sst>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8"/>
      <color theme="10"/>
      <name val="Calibri"/>
      <family val="2"/>
      <scheme val="minor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7C822"/>
        <bgColor indexed="64"/>
      </patternFill>
    </fill>
    <fill>
      <patternFill patternType="solid">
        <fgColor rgb="FFF0F5C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0" fillId="0" borderId="0" xfId="0" applyFont="1"/>
    <xf numFmtId="10" fontId="0" fillId="3" borderId="7" xfId="0" applyNumberFormat="1" applyFont="1" applyFill="1" applyBorder="1" applyAlignment="1">
      <alignment horizontal="center"/>
    </xf>
    <xf numFmtId="10" fontId="0" fillId="3" borderId="8" xfId="0" applyNumberFormat="1" applyFont="1" applyFill="1" applyBorder="1" applyAlignment="1">
      <alignment horizontal="center"/>
    </xf>
    <xf numFmtId="9" fontId="0" fillId="6" borderId="6" xfId="0" applyNumberFormat="1" applyFont="1" applyFill="1" applyBorder="1" applyAlignment="1">
      <alignment horizontal="center"/>
    </xf>
    <xf numFmtId="9" fontId="0" fillId="6" borderId="5" xfId="0" applyNumberFormat="1" applyFont="1" applyFill="1" applyBorder="1" applyAlignment="1">
      <alignment horizontal="center"/>
    </xf>
    <xf numFmtId="0" fontId="0" fillId="0" borderId="1" xfId="0" applyFont="1" applyBorder="1"/>
    <xf numFmtId="10" fontId="0" fillId="3" borderId="4" xfId="0" applyNumberFormat="1" applyFont="1" applyFill="1" applyBorder="1" applyAlignment="1">
      <alignment horizontal="center" vertical="center"/>
    </xf>
    <xf numFmtId="9" fontId="0" fillId="6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10" fontId="0" fillId="0" borderId="0" xfId="0" applyNumberFormat="1" applyFont="1" applyBorder="1"/>
    <xf numFmtId="49" fontId="0" fillId="6" borderId="2" xfId="0" applyNumberFormat="1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0" fontId="0" fillId="5" borderId="0" xfId="0" applyFill="1"/>
    <xf numFmtId="0" fontId="0" fillId="5" borderId="0" xfId="0" applyFont="1" applyFill="1" applyBorder="1"/>
    <xf numFmtId="9" fontId="0" fillId="5" borderId="0" xfId="2" applyFont="1" applyFill="1" applyBorder="1"/>
    <xf numFmtId="0" fontId="1" fillId="5" borderId="0" xfId="0" applyFont="1" applyFill="1" applyBorder="1"/>
    <xf numFmtId="0" fontId="0" fillId="0" borderId="0" xfId="0" applyFont="1" applyAlignment="1">
      <alignment horizontal="center"/>
    </xf>
    <xf numFmtId="0" fontId="0" fillId="5" borderId="12" xfId="0" applyFill="1" applyBorder="1"/>
    <xf numFmtId="0" fontId="0" fillId="5" borderId="12" xfId="0" applyFont="1" applyFill="1" applyBorder="1"/>
    <xf numFmtId="44" fontId="6" fillId="5" borderId="12" xfId="1" applyFont="1" applyFill="1" applyBorder="1" applyAlignment="1">
      <alignment horizontal="right"/>
    </xf>
    <xf numFmtId="44" fontId="7" fillId="5" borderId="12" xfId="1" applyFont="1" applyFill="1" applyBorder="1"/>
    <xf numFmtId="0" fontId="0" fillId="5" borderId="0" xfId="0" applyFont="1" applyFill="1" applyAlignment="1">
      <alignment horizontal="right"/>
    </xf>
    <xf numFmtId="0" fontId="8" fillId="5" borderId="0" xfId="0" applyFont="1" applyFill="1" applyBorder="1"/>
    <xf numFmtId="44" fontId="2" fillId="0" borderId="11" xfId="1" applyFont="1" applyBorder="1" applyAlignment="1">
      <alignment shrinkToFit="1"/>
    </xf>
    <xf numFmtId="0" fontId="0" fillId="5" borderId="0" xfId="0" applyFont="1" applyFill="1" applyAlignment="1">
      <alignment horizontal="right"/>
    </xf>
    <xf numFmtId="0" fontId="11" fillId="5" borderId="13" xfId="0" applyFont="1" applyFill="1" applyBorder="1" applyAlignment="1"/>
    <xf numFmtId="0" fontId="11" fillId="5" borderId="14" xfId="0" applyFont="1" applyFill="1" applyBorder="1" applyAlignment="1"/>
    <xf numFmtId="0" fontId="13" fillId="5" borderId="0" xfId="0" applyFont="1" applyFill="1" applyAlignment="1">
      <alignment horizontal="center"/>
    </xf>
    <xf numFmtId="164" fontId="14" fillId="5" borderId="0" xfId="0" applyNumberFormat="1" applyFont="1" applyFill="1" applyProtection="1"/>
    <xf numFmtId="44" fontId="2" fillId="4" borderId="11" xfId="1" applyFont="1" applyFill="1" applyBorder="1" applyAlignment="1">
      <alignment shrinkToFit="1"/>
    </xf>
    <xf numFmtId="0" fontId="0" fillId="5" borderId="0" xfId="0" applyFill="1" applyBorder="1"/>
    <xf numFmtId="4" fontId="0" fillId="0" borderId="0" xfId="0" applyNumberFormat="1" applyFont="1"/>
    <xf numFmtId="49" fontId="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8" fontId="4" fillId="7" borderId="17" xfId="0" applyNumberFormat="1" applyFont="1" applyFill="1" applyBorder="1" applyAlignment="1" applyProtection="1">
      <alignment horizontal="center" vertical="center" wrapText="1"/>
    </xf>
    <xf numFmtId="8" fontId="4" fillId="7" borderId="18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1" fillId="5" borderId="4" xfId="0" applyFont="1" applyFill="1" applyBorder="1" applyAlignment="1"/>
    <xf numFmtId="0" fontId="11" fillId="5" borderId="21" xfId="0" applyFont="1" applyFill="1" applyBorder="1" applyAlignment="1"/>
    <xf numFmtId="10" fontId="0" fillId="4" borderId="21" xfId="0" applyNumberFormat="1" applyFont="1" applyFill="1" applyBorder="1" applyAlignment="1" applyProtection="1">
      <alignment horizontal="center"/>
    </xf>
    <xf numFmtId="9" fontId="0" fillId="0" borderId="3" xfId="2" applyFont="1" applyBorder="1"/>
    <xf numFmtId="0" fontId="0" fillId="0" borderId="2" xfId="0" applyFont="1" applyBorder="1"/>
    <xf numFmtId="10" fontId="0" fillId="0" borderId="3" xfId="0" applyNumberFormat="1" applyFont="1" applyBorder="1"/>
    <xf numFmtId="10" fontId="5" fillId="5" borderId="0" xfId="2" applyNumberFormat="1" applyFont="1" applyFill="1" applyAlignment="1">
      <alignment horizontal="left"/>
    </xf>
    <xf numFmtId="0" fontId="0" fillId="5" borderId="0" xfId="0" applyFill="1" applyBorder="1" applyAlignment="1"/>
    <xf numFmtId="0" fontId="2" fillId="2" borderId="9" xfId="0" applyFont="1" applyFill="1" applyBorder="1" applyAlignment="1" applyProtection="1">
      <alignment horizontal="right"/>
      <protection locked="0"/>
    </xf>
    <xf numFmtId="0" fontId="15" fillId="5" borderId="0" xfId="0" applyFont="1" applyFill="1"/>
    <xf numFmtId="0" fontId="0" fillId="5" borderId="0" xfId="0" applyFill="1" applyProtection="1">
      <protection locked="0"/>
    </xf>
    <xf numFmtId="0" fontId="8" fillId="5" borderId="0" xfId="0" applyFont="1" applyFill="1"/>
    <xf numFmtId="0" fontId="8" fillId="5" borderId="16" xfId="0" applyFont="1" applyFill="1" applyBorder="1" applyAlignment="1"/>
    <xf numFmtId="0" fontId="8" fillId="5" borderId="0" xfId="0" applyFont="1" applyFill="1" applyBorder="1" applyAlignment="1"/>
    <xf numFmtId="44" fontId="8" fillId="5" borderId="0" xfId="1" applyFont="1" applyFill="1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0" fontId="0" fillId="8" borderId="0" xfId="0" applyFont="1" applyFill="1"/>
    <xf numFmtId="0" fontId="6" fillId="8" borderId="0" xfId="0" applyFont="1" applyFill="1"/>
    <xf numFmtId="0" fontId="0" fillId="8" borderId="0" xfId="0" applyFill="1"/>
    <xf numFmtId="0" fontId="17" fillId="8" borderId="0" xfId="0" applyFont="1" applyFill="1"/>
    <xf numFmtId="44" fontId="2" fillId="9" borderId="11" xfId="1" applyFont="1" applyFill="1" applyBorder="1" applyAlignment="1">
      <alignment shrinkToFit="1"/>
    </xf>
    <xf numFmtId="14" fontId="13" fillId="5" borderId="0" xfId="0" applyNumberFormat="1" applyFont="1" applyFill="1" applyBorder="1"/>
    <xf numFmtId="0" fontId="18" fillId="5" borderId="0" xfId="0" applyFont="1" applyFill="1" applyBorder="1"/>
    <xf numFmtId="44" fontId="4" fillId="0" borderId="0" xfId="1" applyFont="1" applyFill="1" applyBorder="1" applyAlignment="1" applyProtection="1"/>
    <xf numFmtId="44" fontId="4" fillId="0" borderId="1" xfId="1" applyFont="1" applyFill="1" applyBorder="1" applyAlignment="1" applyProtection="1"/>
    <xf numFmtId="0" fontId="10" fillId="5" borderId="0" xfId="3" applyFont="1" applyFill="1" applyBorder="1" applyAlignment="1" applyProtection="1">
      <alignment horizontal="right"/>
      <protection locked="0"/>
    </xf>
    <xf numFmtId="0" fontId="13" fillId="5" borderId="0" xfId="0" applyFont="1" applyFill="1" applyBorder="1" applyAlignment="1" applyProtection="1">
      <alignment horizontal="right"/>
      <protection locked="0"/>
    </xf>
    <xf numFmtId="0" fontId="0" fillId="5" borderId="0" xfId="0" applyFont="1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ill="1" applyBorder="1" applyAlignment="1">
      <alignment horizontal="left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2" fillId="5" borderId="0" xfId="0" applyNumberFormat="1" applyFont="1" applyFill="1" applyBorder="1" applyAlignment="1">
      <alignment horizontal="center" wrapText="1"/>
    </xf>
    <xf numFmtId="0" fontId="12" fillId="5" borderId="15" xfId="0" applyNumberFormat="1" applyFont="1" applyFill="1" applyBorder="1" applyAlignment="1">
      <alignment horizontal="center" wrapText="1"/>
    </xf>
    <xf numFmtId="44" fontId="0" fillId="0" borderId="0" xfId="1" applyFont="1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4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4.9989318521683403E-2"/>
      </font>
    </dxf>
  </dxfs>
  <tableStyles count="0" defaultTableStyle="TableStyleMedium2" defaultPivotStyle="PivotStyleLight16"/>
  <colors>
    <mruColors>
      <color rgb="FFB7C822"/>
      <color rgb="FFF0F5C1"/>
      <color rgb="FFF0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328224</xdr:colOff>
      <xdr:row>0</xdr:row>
      <xdr:rowOff>53507</xdr:rowOff>
    </xdr:from>
    <xdr:to>
      <xdr:col>6</xdr:col>
      <xdr:colOff>669567</xdr:colOff>
      <xdr:row>1</xdr:row>
      <xdr:rowOff>133351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2214" y="53507"/>
          <a:ext cx="341343" cy="342734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9</xdr:row>
      <xdr:rowOff>49530</xdr:rowOff>
    </xdr:from>
    <xdr:to>
      <xdr:col>6</xdr:col>
      <xdr:colOff>748264</xdr:colOff>
      <xdr:row>15</xdr:row>
      <xdr:rowOff>126187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783080"/>
          <a:ext cx="866374" cy="117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nyurl.com/tvoed-download" TargetMode="External"/><Relationship Id="rId2" Type="http://schemas.openxmlformats.org/officeDocument/2006/relationships/hyperlink" Target="mailto:Tobias.Michel@schichtplanfibel.de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zoomScaleNormal="100" workbookViewId="0">
      <selection activeCell="B3" sqref="B3"/>
    </sheetView>
  </sheetViews>
  <sheetFormatPr baseColWidth="10" defaultRowHeight="14.4" x14ac:dyDescent="0.55000000000000004"/>
  <cols>
    <col min="1" max="1" width="14.15625" customWidth="1"/>
    <col min="2" max="2" width="14" customWidth="1"/>
    <col min="3" max="8" width="11.1015625" customWidth="1"/>
    <col min="9" max="9" width="14.26171875" customWidth="1"/>
  </cols>
  <sheetData>
    <row r="1" spans="1:8" ht="20.7" customHeight="1" x14ac:dyDescent="0.75">
      <c r="A1" s="60" t="s">
        <v>30</v>
      </c>
      <c r="B1" s="57"/>
      <c r="C1" s="58" t="s">
        <v>61</v>
      </c>
      <c r="D1" s="59"/>
      <c r="E1" s="59"/>
      <c r="F1" s="59"/>
      <c r="G1" s="59"/>
    </row>
    <row r="2" spans="1:8" ht="14.7" thickBot="1" x14ac:dyDescent="0.6">
      <c r="A2" s="16"/>
      <c r="B2" s="19"/>
      <c r="C2" s="16"/>
      <c r="D2" s="16"/>
      <c r="E2" s="16"/>
      <c r="F2" s="16"/>
      <c r="G2" s="16"/>
    </row>
    <row r="3" spans="1:8" ht="14.7" thickBot="1" x14ac:dyDescent="0.6">
      <c r="A3" s="50" t="s">
        <v>31</v>
      </c>
      <c r="B3" s="49">
        <v>38.5</v>
      </c>
      <c r="C3" s="71" t="s">
        <v>56</v>
      </c>
      <c r="D3" s="71"/>
      <c r="E3" s="68"/>
      <c r="F3" s="68"/>
      <c r="G3" s="34"/>
    </row>
    <row r="4" spans="1:8" s="1" customFormat="1" ht="14.4" customHeight="1" thickBot="1" x14ac:dyDescent="0.8">
      <c r="A4" s="16"/>
      <c r="B4" s="49">
        <v>20</v>
      </c>
      <c r="C4" s="71" t="s">
        <v>65</v>
      </c>
      <c r="D4" s="71"/>
      <c r="E4" s="71"/>
      <c r="F4" s="47">
        <f>B4/B3</f>
        <v>0.51948051948051943</v>
      </c>
      <c r="G4" s="48"/>
      <c r="H4"/>
    </row>
    <row r="5" spans="1:8" s="1" customFormat="1" ht="14.4" customHeight="1" thickBot="1" x14ac:dyDescent="0.8">
      <c r="A5" s="31" t="s">
        <v>17</v>
      </c>
      <c r="B5" s="31" t="s">
        <v>0</v>
      </c>
      <c r="C5" s="51"/>
      <c r="D5" s="16"/>
      <c r="E5" s="76" t="s">
        <v>27</v>
      </c>
      <c r="F5" s="76"/>
      <c r="G5" s="16"/>
      <c r="H5"/>
    </row>
    <row r="6" spans="1:8" ht="14.4" customHeight="1" thickBot="1" x14ac:dyDescent="0.6">
      <c r="A6" s="10" t="s">
        <v>41</v>
      </c>
      <c r="B6" s="10">
        <v>4</v>
      </c>
      <c r="C6" s="32">
        <f>IF(B6=B54,B55,IF(B6=C54,C55,IF(B6=D54,D55,IF(B6=E54,E55,IF(B6=F54,F55,IF(B6=G54,G55,))))))</f>
        <v>3883.21</v>
      </c>
      <c r="D6" s="16"/>
      <c r="E6" s="76"/>
      <c r="F6" s="76"/>
      <c r="G6" s="16"/>
    </row>
    <row r="7" spans="1:8" x14ac:dyDescent="0.55000000000000004">
      <c r="A7" s="69" t="str">
        <f>IF($B$4&gt;0,"anteiliges Tabellenentgelt:","Tabellenentgelt:")</f>
        <v>anteiliges Tabellenentgelt:</v>
      </c>
      <c r="B7" s="69"/>
      <c r="C7" s="61">
        <f>IF($B$4&gt;0, C6 / $B$3 *$B$4, C6)</f>
        <v>2017.2519480519481</v>
      </c>
      <c r="D7" s="16"/>
      <c r="E7" s="77"/>
      <c r="F7" s="77"/>
      <c r="G7" s="16"/>
    </row>
    <row r="8" spans="1:8" x14ac:dyDescent="0.55000000000000004">
      <c r="A8" s="70" t="s">
        <v>18</v>
      </c>
      <c r="B8" s="70"/>
      <c r="C8" s="27">
        <f>ROUND(C6/ROUND($E$32*$B$3,2),2)</f>
        <v>23.2</v>
      </c>
      <c r="D8" s="16"/>
      <c r="E8" s="29"/>
      <c r="F8" s="30"/>
      <c r="G8" s="16"/>
    </row>
    <row r="9" spans="1:8" x14ac:dyDescent="0.55000000000000004">
      <c r="A9" s="70" t="s">
        <v>55</v>
      </c>
      <c r="B9" s="70"/>
      <c r="C9" s="27">
        <f>IF(B6=B54,B55,IF(B6=C54,C55,IF(B6=D54,D55,IF(B6=E54,E55,E55))))/ROUND($E$32*$B$3,2)</f>
        <v>23.197192353643967</v>
      </c>
      <c r="D9" s="16"/>
      <c r="E9" s="29"/>
      <c r="F9" s="30"/>
      <c r="G9" s="16"/>
    </row>
    <row r="10" spans="1:8" x14ac:dyDescent="0.55000000000000004">
      <c r="A10" s="70" t="s">
        <v>19</v>
      </c>
      <c r="B10" s="70"/>
      <c r="C10" s="27">
        <f t="shared" ref="C10:C16" si="0">D10*(ROUND($D$55/ROUND($E$32*$B$3,2),2))</f>
        <v>6.3809999999999993</v>
      </c>
      <c r="D10" s="18">
        <f>VLOOKUP(A6,A26:D52,4,0)</f>
        <v>0.3</v>
      </c>
      <c r="E10" s="74"/>
      <c r="F10" s="75"/>
      <c r="G10" s="16"/>
    </row>
    <row r="11" spans="1:8" x14ac:dyDescent="0.55000000000000004">
      <c r="A11" s="25"/>
      <c r="B11" s="25" t="s">
        <v>49</v>
      </c>
      <c r="C11" s="33">
        <f t="shared" si="0"/>
        <v>4.2540000000000004</v>
      </c>
      <c r="D11" s="18">
        <v>0.2</v>
      </c>
      <c r="E11" s="74" t="s">
        <v>23</v>
      </c>
      <c r="F11" s="75"/>
      <c r="G11" s="16"/>
    </row>
    <row r="12" spans="1:8" x14ac:dyDescent="0.55000000000000004">
      <c r="A12" s="70" t="s">
        <v>20</v>
      </c>
      <c r="B12" s="70" t="s">
        <v>20</v>
      </c>
      <c r="C12" s="27">
        <f t="shared" si="0"/>
        <v>5.3174999999999999</v>
      </c>
      <c r="D12" s="18">
        <v>0.25</v>
      </c>
      <c r="E12" s="74" t="s">
        <v>24</v>
      </c>
      <c r="F12" s="75"/>
      <c r="G12" s="16"/>
    </row>
    <row r="13" spans="1:8" x14ac:dyDescent="0.55000000000000004">
      <c r="A13" s="70" t="s">
        <v>63</v>
      </c>
      <c r="B13" s="70"/>
      <c r="C13" s="27">
        <f t="shared" si="0"/>
        <v>28.714500000000001</v>
      </c>
      <c r="D13" s="18">
        <v>1.35</v>
      </c>
      <c r="E13" s="74" t="s">
        <v>25</v>
      </c>
      <c r="F13" s="75"/>
      <c r="G13" s="16"/>
    </row>
    <row r="14" spans="1:8" x14ac:dyDescent="0.55000000000000004">
      <c r="A14" s="70" t="s">
        <v>64</v>
      </c>
      <c r="B14" s="70"/>
      <c r="C14" s="27">
        <f t="shared" si="0"/>
        <v>7.4444999999999997</v>
      </c>
      <c r="D14" s="18">
        <v>0.35</v>
      </c>
      <c r="E14" s="74" t="s">
        <v>25</v>
      </c>
      <c r="F14" s="75"/>
      <c r="G14" s="16"/>
    </row>
    <row r="15" spans="1:8" x14ac:dyDescent="0.55000000000000004">
      <c r="A15" s="70" t="s">
        <v>21</v>
      </c>
      <c r="B15" s="70"/>
      <c r="C15" s="27">
        <f t="shared" si="0"/>
        <v>7.4444999999999997</v>
      </c>
      <c r="D15" s="18">
        <v>0.35</v>
      </c>
      <c r="E15" s="72" t="s">
        <v>26</v>
      </c>
      <c r="F15" s="73"/>
      <c r="G15" s="16"/>
    </row>
    <row r="16" spans="1:8" x14ac:dyDescent="0.55000000000000004">
      <c r="A16" s="70" t="s">
        <v>54</v>
      </c>
      <c r="B16" s="70"/>
      <c r="C16" s="27">
        <f t="shared" si="0"/>
        <v>4.2540000000000004</v>
      </c>
      <c r="D16" s="18">
        <v>0.2</v>
      </c>
      <c r="E16" s="41"/>
      <c r="F16" s="42"/>
      <c r="G16" s="17"/>
    </row>
    <row r="17" spans="1:8" x14ac:dyDescent="0.55000000000000004">
      <c r="A17" s="70" t="s">
        <v>58</v>
      </c>
      <c r="B17" s="70"/>
      <c r="C17" s="27">
        <v>0.64</v>
      </c>
      <c r="D17" s="52" t="s">
        <v>59</v>
      </c>
      <c r="E17" s="26"/>
      <c r="F17" s="26"/>
      <c r="G17" s="56" t="str">
        <f>IF($B$4&gt;0,"je Stunde mehr","")</f>
        <v>je Stunde mehr</v>
      </c>
    </row>
    <row r="18" spans="1:8" x14ac:dyDescent="0.55000000000000004">
      <c r="A18" s="28"/>
      <c r="B18" s="28" t="s">
        <v>28</v>
      </c>
      <c r="C18" s="61">
        <f>IF($B$4&gt;0, 40 / $B$3 *$B$4, 40)</f>
        <v>20.779220779220779</v>
      </c>
      <c r="D18" s="52" t="s">
        <v>57</v>
      </c>
      <c r="E18" s="26"/>
      <c r="F18" s="26"/>
      <c r="G18" s="55">
        <f>IF($B$4&gt;0,40 /($B$3 * 4.348),"")</f>
        <v>0.2389514809018029</v>
      </c>
    </row>
    <row r="19" spans="1:8" x14ac:dyDescent="0.55000000000000004">
      <c r="A19" s="28"/>
      <c r="B19" s="28" t="s">
        <v>29</v>
      </c>
      <c r="C19" s="61">
        <f>IF($B$4&gt;0, 105 / $B$3 *$B$4, 105)</f>
        <v>54.54545454545454</v>
      </c>
      <c r="D19" s="53" t="s">
        <v>60</v>
      </c>
      <c r="E19" s="54"/>
      <c r="F19" s="54"/>
      <c r="G19" s="55">
        <f>IF($B$4&gt;0,105 /($B$3 * 4.348),"")</f>
        <v>0.62724763736723255</v>
      </c>
    </row>
    <row r="20" spans="1:8" x14ac:dyDescent="0.55000000000000004">
      <c r="A20" s="70" t="s">
        <v>50</v>
      </c>
      <c r="B20" s="70"/>
      <c r="C20" s="61">
        <f>IF($B$4&gt;0, 46.02 / $B$3 *$B$4, 46.02)</f>
        <v>23.906493506493508</v>
      </c>
      <c r="D20" s="53" t="s">
        <v>51</v>
      </c>
      <c r="E20" s="54"/>
      <c r="F20" s="54"/>
      <c r="G20" s="55">
        <f>IF($B$4&gt;0,46.02 /($B$3 * 4.348),"")</f>
        <v>0.27491367877752426</v>
      </c>
    </row>
    <row r="21" spans="1:8" x14ac:dyDescent="0.55000000000000004">
      <c r="A21" s="70" t="s">
        <v>52</v>
      </c>
      <c r="B21" s="70"/>
      <c r="C21" s="61">
        <f>IF($B$4&gt;0, 90 / $B$3 *$B$4, 90)</f>
        <v>46.753246753246749</v>
      </c>
      <c r="D21" s="53" t="s">
        <v>53</v>
      </c>
      <c r="E21" s="54"/>
      <c r="F21" s="54"/>
      <c r="G21" s="55">
        <f>IF($B$4&gt;0,90 /($B$3 * 4.348),"")</f>
        <v>0.53764083202905655</v>
      </c>
    </row>
    <row r="22" spans="1:8" ht="6" customHeight="1" x14ac:dyDescent="0.55000000000000004">
      <c r="A22" s="23"/>
      <c r="B22" s="23"/>
      <c r="C22" s="24"/>
      <c r="D22" s="21"/>
      <c r="E22" s="22"/>
      <c r="F22" s="22"/>
      <c r="G22" s="22"/>
    </row>
    <row r="23" spans="1:8" s="2" customFormat="1" ht="5.4" customHeight="1" x14ac:dyDescent="0.55000000000000004">
      <c r="A23" s="17"/>
      <c r="B23" s="17"/>
      <c r="C23" s="17"/>
      <c r="D23" s="17"/>
      <c r="E23" s="17"/>
      <c r="F23" s="17"/>
      <c r="G23" s="17"/>
      <c r="H23"/>
    </row>
    <row r="24" spans="1:8" x14ac:dyDescent="0.55000000000000004">
      <c r="A24" s="63" t="s">
        <v>67</v>
      </c>
      <c r="B24" s="17"/>
      <c r="C24" s="62">
        <v>43105</v>
      </c>
      <c r="D24" s="66" t="s">
        <v>62</v>
      </c>
      <c r="E24" s="67"/>
      <c r="F24" s="66" t="s">
        <v>22</v>
      </c>
      <c r="G24" s="66"/>
    </row>
    <row r="25" spans="1:8" s="2" customFormat="1" ht="14.4" hidden="1" customHeight="1" x14ac:dyDescent="0.55000000000000004">
      <c r="H25"/>
    </row>
    <row r="26" spans="1:8" s="2" customFormat="1" ht="29.1" hidden="1" customHeight="1" thickBot="1" x14ac:dyDescent="0.6">
      <c r="A26" s="45" t="s">
        <v>3</v>
      </c>
      <c r="B26" s="46">
        <f>$F$30</f>
        <v>0.95</v>
      </c>
      <c r="C26" s="46">
        <f>$G$30</f>
        <v>0.85599999999999998</v>
      </c>
      <c r="D26" s="44">
        <v>0.3</v>
      </c>
      <c r="F26" s="13" t="s">
        <v>1</v>
      </c>
      <c r="G26" s="14" t="s">
        <v>2</v>
      </c>
      <c r="H26"/>
    </row>
    <row r="27" spans="1:8" s="2" customFormat="1" ht="14.4" hidden="1" customHeight="1" x14ac:dyDescent="0.55000000000000004">
      <c r="A27" s="45" t="s">
        <v>4</v>
      </c>
      <c r="B27" s="46">
        <f t="shared" ref="B27:B33" si="1">$F$30</f>
        <v>0.95</v>
      </c>
      <c r="C27" s="46">
        <f>$G$30</f>
        <v>0.85599999999999998</v>
      </c>
      <c r="D27" s="44">
        <v>0.3</v>
      </c>
      <c r="E27" s="36" t="s">
        <v>34</v>
      </c>
      <c r="F27" s="5">
        <v>0.35</v>
      </c>
      <c r="G27" s="3">
        <v>0.33</v>
      </c>
      <c r="H27"/>
    </row>
    <row r="28" spans="1:8" s="2" customFormat="1" ht="14.4" hidden="1" customHeight="1" x14ac:dyDescent="0.55000000000000004">
      <c r="A28" s="45" t="s">
        <v>5</v>
      </c>
      <c r="B28" s="46">
        <f t="shared" si="1"/>
        <v>0.95</v>
      </c>
      <c r="C28" s="46">
        <f t="shared" ref="C28:C33" si="2">$G$30</f>
        <v>0.85599999999999998</v>
      </c>
      <c r="D28" s="44">
        <v>0.3</v>
      </c>
      <c r="E28" s="36" t="s">
        <v>35</v>
      </c>
      <c r="F28" s="9">
        <v>0.5</v>
      </c>
      <c r="G28" s="8">
        <v>0.48</v>
      </c>
      <c r="H28"/>
    </row>
    <row r="29" spans="1:8" s="2" customFormat="1" ht="14.7" hidden="1" customHeight="1" thickBot="1" x14ac:dyDescent="0.6">
      <c r="A29" s="45" t="s">
        <v>6</v>
      </c>
      <c r="B29" s="46">
        <f t="shared" si="1"/>
        <v>0.95</v>
      </c>
      <c r="C29" s="46">
        <f t="shared" si="2"/>
        <v>0.85599999999999998</v>
      </c>
      <c r="D29" s="44">
        <v>0.3</v>
      </c>
      <c r="E29" s="36" t="s">
        <v>36</v>
      </c>
      <c r="F29" s="6">
        <v>0.8</v>
      </c>
      <c r="G29" s="4">
        <v>0.72</v>
      </c>
      <c r="H29"/>
    </row>
    <row r="30" spans="1:8" s="2" customFormat="1" ht="14.4" hidden="1" customHeight="1" thickBot="1" x14ac:dyDescent="0.6">
      <c r="A30" s="45" t="s">
        <v>7</v>
      </c>
      <c r="B30" s="46">
        <f t="shared" si="1"/>
        <v>0.95</v>
      </c>
      <c r="C30" s="46">
        <f t="shared" si="2"/>
        <v>0.85599999999999998</v>
      </c>
      <c r="D30" s="44">
        <v>0.3</v>
      </c>
      <c r="E30" s="36" t="s">
        <v>33</v>
      </c>
      <c r="F30" s="6">
        <v>0.95</v>
      </c>
      <c r="G30" s="4">
        <v>0.85599999999999998</v>
      </c>
      <c r="H30"/>
    </row>
    <row r="31" spans="1:8" s="2" customFormat="1" ht="14.4" hidden="1" customHeight="1" x14ac:dyDescent="0.55000000000000004">
      <c r="A31" s="45" t="s">
        <v>8</v>
      </c>
      <c r="B31" s="46">
        <f t="shared" si="1"/>
        <v>0.95</v>
      </c>
      <c r="C31" s="46">
        <f t="shared" si="2"/>
        <v>0.85599999999999998</v>
      </c>
      <c r="D31" s="44">
        <v>0.3</v>
      </c>
      <c r="E31" s="43"/>
      <c r="H31"/>
    </row>
    <row r="32" spans="1:8" s="2" customFormat="1" ht="14.4" hidden="1" customHeight="1" x14ac:dyDescent="0.55000000000000004">
      <c r="A32" s="45" t="s">
        <v>9</v>
      </c>
      <c r="B32" s="46">
        <f t="shared" si="1"/>
        <v>0.95</v>
      </c>
      <c r="C32" s="46">
        <f t="shared" si="2"/>
        <v>0.85599999999999998</v>
      </c>
      <c r="D32" s="44">
        <v>0.3</v>
      </c>
      <c r="E32" s="2">
        <v>4.3479999999999999</v>
      </c>
      <c r="H32"/>
    </row>
    <row r="33" spans="1:8" s="2" customFormat="1" ht="14.4" hidden="1" customHeight="1" x14ac:dyDescent="0.55000000000000004">
      <c r="A33" s="45" t="s">
        <v>10</v>
      </c>
      <c r="B33" s="46">
        <f t="shared" si="1"/>
        <v>0.95</v>
      </c>
      <c r="C33" s="46">
        <f t="shared" si="2"/>
        <v>0.85599999999999998</v>
      </c>
      <c r="D33" s="44">
        <v>0.3</v>
      </c>
      <c r="H33"/>
    </row>
    <row r="34" spans="1:8" s="2" customFormat="1" ht="14.4" hidden="1" customHeight="1" x14ac:dyDescent="0.55000000000000004">
      <c r="A34" s="45" t="s">
        <v>32</v>
      </c>
      <c r="B34" s="46">
        <f>$F$29</f>
        <v>0.8</v>
      </c>
      <c r="C34" s="46">
        <f>$G$29</f>
        <v>0.72</v>
      </c>
      <c r="D34" s="44">
        <v>0.3</v>
      </c>
      <c r="F34" s="20"/>
      <c r="H34"/>
    </row>
    <row r="35" spans="1:8" s="2" customFormat="1" ht="14.4" hidden="1" customHeight="1" x14ac:dyDescent="0.55000000000000004">
      <c r="A35" s="45" t="s">
        <v>11</v>
      </c>
      <c r="B35" s="46">
        <f>$F$29</f>
        <v>0.8</v>
      </c>
      <c r="C35" s="46">
        <f t="shared" ref="C35:C36" si="3">$G$29</f>
        <v>0.72</v>
      </c>
      <c r="D35" s="44">
        <v>0.15</v>
      </c>
      <c r="F35" s="20"/>
      <c r="H35"/>
    </row>
    <row r="36" spans="1:8" s="2" customFormat="1" ht="14.4" hidden="1" customHeight="1" x14ac:dyDescent="0.55000000000000004">
      <c r="A36" s="45" t="s">
        <v>12</v>
      </c>
      <c r="B36" s="46">
        <f>$F$29</f>
        <v>0.8</v>
      </c>
      <c r="C36" s="46">
        <f t="shared" si="3"/>
        <v>0.72</v>
      </c>
      <c r="D36" s="44">
        <v>0.15</v>
      </c>
      <c r="H36"/>
    </row>
    <row r="37" spans="1:8" s="2" customFormat="1" ht="14.4" hidden="1" customHeight="1" x14ac:dyDescent="0.55000000000000004">
      <c r="A37" s="45" t="s">
        <v>13</v>
      </c>
      <c r="B37" s="46">
        <f>$F$28</f>
        <v>0.5</v>
      </c>
      <c r="C37" s="46">
        <f>$G$28</f>
        <v>0.48</v>
      </c>
      <c r="D37" s="44">
        <v>0.15</v>
      </c>
      <c r="H37"/>
    </row>
    <row r="38" spans="1:8" s="2" customFormat="1" ht="14.4" hidden="1" customHeight="1" x14ac:dyDescent="0.55000000000000004">
      <c r="A38" s="45" t="s">
        <v>14</v>
      </c>
      <c r="B38" s="46">
        <f>$F$28</f>
        <v>0.5</v>
      </c>
      <c r="C38" s="46">
        <f>$G$28</f>
        <v>0.48</v>
      </c>
      <c r="D38" s="44">
        <v>0.15</v>
      </c>
      <c r="H38"/>
    </row>
    <row r="39" spans="1:8" s="2" customFormat="1" ht="14.4" hidden="1" customHeight="1" x14ac:dyDescent="0.55000000000000004">
      <c r="A39" s="45" t="s">
        <v>15</v>
      </c>
      <c r="B39" s="46">
        <f>$F$27</f>
        <v>0.35</v>
      </c>
      <c r="C39" s="46">
        <f>$G$27</f>
        <v>0.33</v>
      </c>
      <c r="D39" s="44">
        <v>0.15</v>
      </c>
      <c r="H39"/>
    </row>
    <row r="40" spans="1:8" s="2" customFormat="1" ht="14.4" hidden="1" customHeight="1" x14ac:dyDescent="0.55000000000000004">
      <c r="A40" s="45" t="s">
        <v>16</v>
      </c>
      <c r="B40" s="46">
        <f>$F$27</f>
        <v>0.35</v>
      </c>
      <c r="C40" s="46">
        <f>$G$27</f>
        <v>0.33</v>
      </c>
      <c r="D40" s="44">
        <v>0.15</v>
      </c>
      <c r="H40"/>
    </row>
    <row r="41" spans="1:8" s="2" customFormat="1" ht="14.4" hidden="1" customHeight="1" x14ac:dyDescent="0.55000000000000004">
      <c r="A41" s="2" t="s">
        <v>48</v>
      </c>
      <c r="B41" s="46">
        <f>$F$29</f>
        <v>0.8</v>
      </c>
      <c r="C41" s="46">
        <f>$G$29</f>
        <v>0.72</v>
      </c>
      <c r="D41" s="44">
        <v>0.3</v>
      </c>
      <c r="H41"/>
    </row>
    <row r="42" spans="1:8" s="2" customFormat="1" ht="14.4" hidden="1" customHeight="1" x14ac:dyDescent="0.55000000000000004">
      <c r="A42" s="2" t="s">
        <v>47</v>
      </c>
      <c r="B42" s="46">
        <f>$F$29</f>
        <v>0.8</v>
      </c>
      <c r="C42" s="46">
        <f>$G$29</f>
        <v>0.72</v>
      </c>
      <c r="D42" s="44">
        <v>0.3</v>
      </c>
      <c r="H42"/>
    </row>
    <row r="43" spans="1:8" s="2" customFormat="1" ht="14.4" hidden="1" customHeight="1" x14ac:dyDescent="0.55000000000000004">
      <c r="A43" s="2" t="s">
        <v>46</v>
      </c>
      <c r="B43" s="46">
        <f>$F$29</f>
        <v>0.8</v>
      </c>
      <c r="C43" s="46">
        <f>$G$29</f>
        <v>0.72</v>
      </c>
      <c r="D43" s="44">
        <v>0.3</v>
      </c>
      <c r="H43"/>
    </row>
    <row r="44" spans="1:8" s="2" customFormat="1" ht="14.4" hidden="1" customHeight="1" x14ac:dyDescent="0.55000000000000004">
      <c r="A44" s="2" t="s">
        <v>45</v>
      </c>
      <c r="B44" s="46">
        <f>$F$29</f>
        <v>0.8</v>
      </c>
      <c r="C44" s="46">
        <f>$G$29</f>
        <v>0.72</v>
      </c>
      <c r="D44" s="44">
        <v>0.3</v>
      </c>
      <c r="H44"/>
    </row>
    <row r="45" spans="1:8" s="2" customFormat="1" ht="14.4" hidden="1" customHeight="1" x14ac:dyDescent="0.55000000000000004">
      <c r="A45" s="2" t="s">
        <v>44</v>
      </c>
      <c r="B45" s="46">
        <f t="shared" ref="B45:B52" si="4">$F$28</f>
        <v>0.5</v>
      </c>
      <c r="C45" s="46">
        <f t="shared" ref="C45:C52" si="5">$G$28</f>
        <v>0.48</v>
      </c>
      <c r="D45" s="44">
        <v>0.3</v>
      </c>
      <c r="H45"/>
    </row>
    <row r="46" spans="1:8" s="2" customFormat="1" ht="14.4" hidden="1" customHeight="1" x14ac:dyDescent="0.55000000000000004">
      <c r="A46" s="2" t="s">
        <v>43</v>
      </c>
      <c r="B46" s="46">
        <f t="shared" si="4"/>
        <v>0.5</v>
      </c>
      <c r="C46" s="46">
        <f t="shared" si="5"/>
        <v>0.48</v>
      </c>
      <c r="D46" s="44">
        <v>0.3</v>
      </c>
      <c r="H46"/>
    </row>
    <row r="47" spans="1:8" s="2" customFormat="1" ht="14.4" hidden="1" customHeight="1" x14ac:dyDescent="0.55000000000000004">
      <c r="A47" s="2" t="s">
        <v>42</v>
      </c>
      <c r="B47" s="46">
        <f t="shared" si="4"/>
        <v>0.5</v>
      </c>
      <c r="C47" s="46">
        <f t="shared" si="5"/>
        <v>0.48</v>
      </c>
      <c r="D47" s="44">
        <v>0.3</v>
      </c>
      <c r="H47"/>
    </row>
    <row r="48" spans="1:8" s="2" customFormat="1" ht="14.4" hidden="1" customHeight="1" x14ac:dyDescent="0.55000000000000004">
      <c r="A48" s="2" t="s">
        <v>41</v>
      </c>
      <c r="B48" s="46">
        <f t="shared" si="4"/>
        <v>0.5</v>
      </c>
      <c r="C48" s="46">
        <f t="shared" si="5"/>
        <v>0.48</v>
      </c>
      <c r="D48" s="44">
        <v>0.3</v>
      </c>
      <c r="H48"/>
    </row>
    <row r="49" spans="1:15" s="2" customFormat="1" ht="14.4" hidden="1" customHeight="1" x14ac:dyDescent="0.55000000000000004">
      <c r="A49" s="2" t="s">
        <v>40</v>
      </c>
      <c r="B49" s="46">
        <f t="shared" si="4"/>
        <v>0.5</v>
      </c>
      <c r="C49" s="46">
        <f t="shared" si="5"/>
        <v>0.48</v>
      </c>
      <c r="D49" s="44">
        <v>0.15</v>
      </c>
      <c r="H49"/>
    </row>
    <row r="50" spans="1:15" s="2" customFormat="1" ht="14.4" hidden="1" customHeight="1" x14ac:dyDescent="0.55000000000000004">
      <c r="A50" s="2" t="s">
        <v>39</v>
      </c>
      <c r="B50" s="46">
        <f t="shared" si="4"/>
        <v>0.5</v>
      </c>
      <c r="C50" s="46">
        <f t="shared" si="5"/>
        <v>0.48</v>
      </c>
      <c r="D50" s="44">
        <v>0.15</v>
      </c>
      <c r="H50"/>
    </row>
    <row r="51" spans="1:15" s="2" customFormat="1" ht="14.4" hidden="1" customHeight="1" x14ac:dyDescent="0.55000000000000004">
      <c r="A51" s="2" t="s">
        <v>38</v>
      </c>
      <c r="B51" s="46">
        <f t="shared" si="4"/>
        <v>0.5</v>
      </c>
      <c r="C51" s="46">
        <f t="shared" si="5"/>
        <v>0.48</v>
      </c>
      <c r="D51" s="44">
        <v>0.15</v>
      </c>
      <c r="H51"/>
    </row>
    <row r="52" spans="1:15" s="2" customFormat="1" ht="14.4" hidden="1" customHeight="1" x14ac:dyDescent="0.55000000000000004">
      <c r="A52" s="2" t="s">
        <v>37</v>
      </c>
      <c r="B52" s="46">
        <f t="shared" si="4"/>
        <v>0.5</v>
      </c>
      <c r="C52" s="46">
        <f t="shared" si="5"/>
        <v>0.48</v>
      </c>
      <c r="D52" s="44">
        <v>0.15</v>
      </c>
      <c r="H52"/>
    </row>
    <row r="53" spans="1:15" s="2" customFormat="1" ht="14.4" hidden="1" customHeight="1" x14ac:dyDescent="0.55000000000000004">
      <c r="A53" s="11"/>
      <c r="B53" s="12"/>
      <c r="C53" s="12"/>
      <c r="H53"/>
    </row>
    <row r="54" spans="1:15" s="2" customFormat="1" ht="14.4" hidden="1" customHeight="1" x14ac:dyDescent="0.55000000000000004">
      <c r="B54" s="15">
        <v>1</v>
      </c>
      <c r="C54" s="15">
        <v>2</v>
      </c>
      <c r="D54" s="15">
        <v>3</v>
      </c>
      <c r="E54" s="15">
        <v>4</v>
      </c>
      <c r="F54" s="15">
        <v>5</v>
      </c>
      <c r="G54" s="15">
        <v>6</v>
      </c>
      <c r="H54"/>
    </row>
    <row r="55" spans="1:15" s="2" customFormat="1" ht="14.4" hidden="1" customHeight="1" x14ac:dyDescent="0.55000000000000004">
      <c r="B55" s="38" t="str">
        <f>VLOOKUP($A$6,$A$55:$G$84,2,0)</f>
        <v xml:space="preserve">   </v>
      </c>
      <c r="C55" s="39" t="str">
        <f>VLOOKUP($A$6,$A$55:$G$84,3,0)</f>
        <v xml:space="preserve">   </v>
      </c>
      <c r="D55" s="39">
        <f>VLOOKUP($A$6,$A$55:$G$84,4,0)</f>
        <v>3560.2</v>
      </c>
      <c r="E55" s="39">
        <f>VLOOKUP($A$6,$A$55:$G$84,5,0)</f>
        <v>3883.21</v>
      </c>
      <c r="F55" s="39">
        <f>VLOOKUP($A$6,$A$55:$G$84,6,0)</f>
        <v>4137.87</v>
      </c>
      <c r="G55" s="39">
        <f>VLOOKUP($A$6,$A$55:$G$84,7,0)</f>
        <v>4262.01</v>
      </c>
      <c r="H55"/>
    </row>
    <row r="56" spans="1:15" s="2" customFormat="1" ht="14.4" hidden="1" customHeight="1" x14ac:dyDescent="0.55000000000000004">
      <c r="H56"/>
    </row>
    <row r="57" spans="1:15" s="2" customFormat="1" ht="14.4" hidden="1" customHeight="1" x14ac:dyDescent="0.55000000000000004">
      <c r="A57" s="40" t="s">
        <v>16</v>
      </c>
      <c r="B57" s="65">
        <v>4398.75</v>
      </c>
      <c r="C57" s="65">
        <v>4877.05</v>
      </c>
      <c r="D57" s="65">
        <v>5057.1899999999996</v>
      </c>
      <c r="E57" s="65">
        <v>5696.99</v>
      </c>
      <c r="F57" s="65">
        <v>6181.49</v>
      </c>
      <c r="G57" s="65">
        <v>6366.93</v>
      </c>
      <c r="H57"/>
      <c r="J57" s="35"/>
      <c r="K57" s="35"/>
      <c r="L57" s="35"/>
      <c r="M57" s="35"/>
      <c r="N57" s="35"/>
    </row>
    <row r="58" spans="1:15" s="2" customFormat="1" ht="14.4" hidden="1" customHeight="1" x14ac:dyDescent="0.55000000000000004">
      <c r="A58" s="40" t="s">
        <v>15</v>
      </c>
      <c r="B58" s="65">
        <v>3982.6</v>
      </c>
      <c r="C58" s="65">
        <v>4417.3900000000003</v>
      </c>
      <c r="D58" s="65">
        <v>4672.07</v>
      </c>
      <c r="E58" s="65">
        <v>5057.1899999999996</v>
      </c>
      <c r="F58" s="65">
        <v>5647.28</v>
      </c>
      <c r="G58" s="65">
        <v>5816.7</v>
      </c>
      <c r="H58"/>
      <c r="J58" s="35"/>
      <c r="K58" s="35"/>
      <c r="L58" s="35"/>
      <c r="M58" s="35"/>
      <c r="N58" s="35"/>
    </row>
    <row r="59" spans="1:15" s="2" customFormat="1" ht="14.4" hidden="1" customHeight="1" x14ac:dyDescent="0.55000000000000004">
      <c r="A59" s="40" t="s">
        <v>14</v>
      </c>
      <c r="B59" s="65">
        <v>3672.02</v>
      </c>
      <c r="C59" s="65">
        <v>4075.76</v>
      </c>
      <c r="D59" s="65">
        <v>4293.17</v>
      </c>
      <c r="E59" s="65">
        <v>4715.55</v>
      </c>
      <c r="F59" s="65">
        <v>5299.43</v>
      </c>
      <c r="G59" s="65">
        <v>5458.41</v>
      </c>
      <c r="H59"/>
      <c r="J59" s="35"/>
      <c r="K59" s="35"/>
      <c r="L59" s="35"/>
      <c r="M59" s="35"/>
      <c r="N59" s="35"/>
    </row>
    <row r="60" spans="1:15" s="2" customFormat="1" ht="14.4" hidden="1" customHeight="1" x14ac:dyDescent="0.55000000000000004">
      <c r="A60" s="40" t="s">
        <v>13</v>
      </c>
      <c r="B60" s="65">
        <v>3309.47</v>
      </c>
      <c r="C60" s="65">
        <v>3653.37</v>
      </c>
      <c r="D60" s="65">
        <v>4162.72</v>
      </c>
      <c r="E60" s="65">
        <v>4609.96</v>
      </c>
      <c r="F60" s="65">
        <v>5187.62</v>
      </c>
      <c r="G60" s="65">
        <v>5343.25</v>
      </c>
      <c r="H60"/>
      <c r="J60" s="35"/>
      <c r="K60" s="35"/>
      <c r="L60" s="35"/>
      <c r="M60" s="35"/>
      <c r="N60" s="35"/>
    </row>
    <row r="61" spans="1:15" s="2" customFormat="1" ht="14.4" hidden="1" customHeight="1" x14ac:dyDescent="0.55000000000000004">
      <c r="A61" s="40" t="s">
        <v>12</v>
      </c>
      <c r="B61" s="65">
        <v>3202.32</v>
      </c>
      <c r="C61" s="65">
        <v>3522.94</v>
      </c>
      <c r="D61" s="65">
        <v>3777.6</v>
      </c>
      <c r="E61" s="65">
        <v>4162.72</v>
      </c>
      <c r="F61" s="65">
        <v>4721.7700000000004</v>
      </c>
      <c r="G61" s="65">
        <v>4863.42</v>
      </c>
      <c r="H61"/>
      <c r="J61" s="35"/>
      <c r="K61" s="35"/>
      <c r="L61" s="35"/>
      <c r="M61" s="35"/>
      <c r="N61" s="35"/>
    </row>
    <row r="62" spans="1:15" s="2" customFormat="1" ht="14.4" hidden="1" customHeight="1" x14ac:dyDescent="0.55000000000000004">
      <c r="A62" s="40" t="s">
        <v>11</v>
      </c>
      <c r="B62" s="65">
        <v>3089.22</v>
      </c>
      <c r="C62" s="65">
        <v>3400.58</v>
      </c>
      <c r="D62" s="65">
        <v>3653.37</v>
      </c>
      <c r="E62" s="65">
        <v>3908.04</v>
      </c>
      <c r="F62" s="65">
        <v>4392.57</v>
      </c>
      <c r="G62" s="65">
        <v>4524.3500000000004</v>
      </c>
      <c r="H62"/>
      <c r="J62" s="35"/>
      <c r="K62" s="35"/>
      <c r="L62" s="35"/>
      <c r="M62" s="35"/>
      <c r="N62" s="35"/>
    </row>
    <row r="63" spans="1:15" s="2" customFormat="1" ht="14.4" hidden="1" customHeight="1" x14ac:dyDescent="0.55000000000000004">
      <c r="A63" s="40" t="s">
        <v>32</v>
      </c>
      <c r="B63" s="65">
        <v>2749.89</v>
      </c>
      <c r="C63" s="65">
        <v>3029.67</v>
      </c>
      <c r="D63" s="65">
        <v>3172.55</v>
      </c>
      <c r="E63" s="65">
        <v>3560.2</v>
      </c>
      <c r="F63" s="65">
        <v>3883.21</v>
      </c>
      <c r="G63" s="65">
        <v>3999.71</v>
      </c>
      <c r="H63"/>
      <c r="J63" s="35"/>
      <c r="K63" s="35"/>
      <c r="L63" s="35"/>
      <c r="M63" s="35"/>
      <c r="N63" s="35"/>
    </row>
    <row r="64" spans="1:15" s="2" customFormat="1" ht="14.4" hidden="1" customHeight="1" x14ac:dyDescent="0.55000000000000004">
      <c r="A64" s="40" t="s">
        <v>10</v>
      </c>
      <c r="B64" s="65">
        <v>2583.21</v>
      </c>
      <c r="C64" s="65">
        <v>2845.15</v>
      </c>
      <c r="D64" s="65">
        <v>2964.19</v>
      </c>
      <c r="E64" s="65">
        <v>3077.31</v>
      </c>
      <c r="F64" s="65">
        <v>3202.32</v>
      </c>
      <c r="G64" s="65">
        <v>3279.7</v>
      </c>
      <c r="H64"/>
      <c r="J64" s="35"/>
      <c r="K64" s="35"/>
      <c r="L64" s="35"/>
      <c r="M64" s="35"/>
      <c r="N64" s="35"/>
      <c r="O64" s="35"/>
    </row>
    <row r="65" spans="1:15" s="2" customFormat="1" ht="14.4" hidden="1" customHeight="1" x14ac:dyDescent="0.55000000000000004">
      <c r="A65" s="40" t="s">
        <v>9</v>
      </c>
      <c r="B65" s="65">
        <v>2428.44</v>
      </c>
      <c r="C65" s="65">
        <v>2672.5</v>
      </c>
      <c r="D65" s="65">
        <v>2833.23</v>
      </c>
      <c r="E65" s="65">
        <v>2952.29</v>
      </c>
      <c r="F65" s="65">
        <v>3047.55</v>
      </c>
      <c r="G65" s="65">
        <v>3130.87</v>
      </c>
      <c r="H65"/>
      <c r="J65" s="35"/>
      <c r="K65" s="35"/>
      <c r="L65" s="35"/>
      <c r="M65" s="35"/>
      <c r="N65" s="35"/>
      <c r="O65" s="35"/>
    </row>
    <row r="66" spans="1:15" s="2" customFormat="1" ht="14.4" hidden="1" customHeight="1" x14ac:dyDescent="0.55000000000000004">
      <c r="A66" s="40" t="s">
        <v>8</v>
      </c>
      <c r="B66" s="65">
        <v>2386.77</v>
      </c>
      <c r="C66" s="65">
        <v>2624.88</v>
      </c>
      <c r="D66" s="65">
        <v>2743.94</v>
      </c>
      <c r="E66" s="65">
        <v>2863.01</v>
      </c>
      <c r="F66" s="65">
        <v>2940.38</v>
      </c>
      <c r="G66" s="65">
        <v>3023.72</v>
      </c>
      <c r="H66"/>
      <c r="J66" s="35"/>
      <c r="K66" s="35"/>
      <c r="L66" s="35"/>
      <c r="M66" s="35"/>
      <c r="N66" s="35"/>
      <c r="O66" s="35"/>
    </row>
    <row r="67" spans="1:15" s="2" customFormat="1" ht="14.4" hidden="1" customHeight="1" x14ac:dyDescent="0.55000000000000004">
      <c r="A67" s="40" t="s">
        <v>7</v>
      </c>
      <c r="B67" s="65">
        <v>2291.5100000000002</v>
      </c>
      <c r="C67" s="65">
        <v>2517.73</v>
      </c>
      <c r="D67" s="65">
        <v>2636.79</v>
      </c>
      <c r="E67" s="65">
        <v>2749.89</v>
      </c>
      <c r="F67" s="65">
        <v>2839.19</v>
      </c>
      <c r="G67" s="65">
        <v>2898.72</v>
      </c>
      <c r="H67"/>
      <c r="J67" s="35"/>
      <c r="K67" s="35"/>
      <c r="L67" s="35"/>
      <c r="M67" s="35"/>
      <c r="N67" s="35"/>
      <c r="O67" s="35"/>
    </row>
    <row r="68" spans="1:15" s="2" customFormat="1" ht="14.4" hidden="1" customHeight="1" x14ac:dyDescent="0.55000000000000004">
      <c r="A68" s="40" t="s">
        <v>6</v>
      </c>
      <c r="B68" s="65">
        <v>2184.36</v>
      </c>
      <c r="C68" s="65">
        <v>2404.64</v>
      </c>
      <c r="D68" s="65">
        <v>2553.4499999999998</v>
      </c>
      <c r="E68" s="65">
        <v>2636.79</v>
      </c>
      <c r="F68" s="65">
        <v>2720.14</v>
      </c>
      <c r="G68" s="65">
        <v>2773.7</v>
      </c>
      <c r="H68"/>
      <c r="J68" s="35"/>
      <c r="K68" s="35"/>
      <c r="L68" s="35"/>
      <c r="M68" s="35"/>
      <c r="N68" s="35"/>
      <c r="O68" s="35"/>
    </row>
    <row r="69" spans="1:15" s="2" customFormat="1" ht="14.4" hidden="1" customHeight="1" x14ac:dyDescent="0.55000000000000004">
      <c r="A69" s="40" t="s">
        <v>5</v>
      </c>
      <c r="B69" s="65">
        <v>2154.6</v>
      </c>
      <c r="C69" s="65">
        <v>2368.91</v>
      </c>
      <c r="D69" s="65">
        <v>2428.44</v>
      </c>
      <c r="E69" s="65">
        <v>2523.6799999999998</v>
      </c>
      <c r="F69" s="65">
        <v>2601.0700000000002</v>
      </c>
      <c r="G69" s="65">
        <v>2666.55</v>
      </c>
      <c r="H69"/>
      <c r="K69" s="35"/>
      <c r="L69" s="35"/>
      <c r="M69" s="35"/>
      <c r="N69" s="35"/>
    </row>
    <row r="70" spans="1:15" s="2" customFormat="1" ht="14.4" hidden="1" customHeight="1" x14ac:dyDescent="0.55000000000000004">
      <c r="A70" s="40" t="s">
        <v>4</v>
      </c>
      <c r="B70" s="65">
        <v>1999.83</v>
      </c>
      <c r="C70" s="65">
        <v>2196.27</v>
      </c>
      <c r="D70" s="65">
        <v>2255.81</v>
      </c>
      <c r="E70" s="65">
        <v>2315.33</v>
      </c>
      <c r="F70" s="65">
        <v>2452.2399999999998</v>
      </c>
      <c r="G70" s="65">
        <v>2595.13</v>
      </c>
      <c r="H70"/>
    </row>
    <row r="71" spans="1:15" s="2" customFormat="1" ht="14.7" hidden="1" customHeight="1" x14ac:dyDescent="0.55000000000000004">
      <c r="A71" s="40" t="s">
        <v>3</v>
      </c>
      <c r="B71" s="65"/>
      <c r="C71" s="65">
        <v>1797.44</v>
      </c>
      <c r="D71" s="65">
        <v>1827.18</v>
      </c>
      <c r="E71" s="65">
        <v>1862.9</v>
      </c>
      <c r="F71" s="65">
        <v>1898.63</v>
      </c>
      <c r="G71" s="65">
        <v>1987.92</v>
      </c>
      <c r="H71"/>
    </row>
    <row r="72" spans="1:15" s="2" customFormat="1" ht="14.7" hidden="1" customHeight="1" x14ac:dyDescent="0.55000000000000004">
      <c r="A72" s="37"/>
      <c r="B72" s="37"/>
      <c r="C72" s="37"/>
      <c r="D72" s="37"/>
      <c r="E72" s="37"/>
      <c r="F72" s="37"/>
      <c r="G72" s="37"/>
      <c r="H72"/>
    </row>
    <row r="73" spans="1:15" s="2" customFormat="1" ht="14.4" hidden="1" customHeight="1" x14ac:dyDescent="0.55000000000000004">
      <c r="A73" s="7" t="s">
        <v>37</v>
      </c>
      <c r="B73" s="65" t="s">
        <v>66</v>
      </c>
      <c r="C73" s="65" t="s">
        <v>66</v>
      </c>
      <c r="D73" s="65">
        <v>4162.72</v>
      </c>
      <c r="E73" s="65">
        <v>4609.96</v>
      </c>
      <c r="F73" s="65">
        <v>5187.62</v>
      </c>
      <c r="G73" s="65">
        <v>5443.29</v>
      </c>
      <c r="H73"/>
      <c r="L73" s="35"/>
      <c r="M73" s="35"/>
      <c r="N73" s="35"/>
    </row>
    <row r="74" spans="1:15" s="2" customFormat="1" ht="14.4" hidden="1" customHeight="1" x14ac:dyDescent="0.55000000000000004">
      <c r="A74" s="7" t="s">
        <v>38</v>
      </c>
      <c r="B74" s="65" t="s">
        <v>66</v>
      </c>
      <c r="C74" s="65" t="s">
        <v>66</v>
      </c>
      <c r="D74" s="65" t="s">
        <v>66</v>
      </c>
      <c r="E74" s="65">
        <v>4162.72</v>
      </c>
      <c r="F74" s="65">
        <v>4721.7700000000004</v>
      </c>
      <c r="G74" s="65">
        <v>4977.4399999999996</v>
      </c>
      <c r="H74"/>
      <c r="M74" s="35"/>
      <c r="N74" s="35"/>
    </row>
    <row r="75" spans="1:15" s="2" customFormat="1" ht="14.4" hidden="1" customHeight="1" x14ac:dyDescent="0.55000000000000004">
      <c r="A75" s="7" t="s">
        <v>39</v>
      </c>
      <c r="B75" s="65" t="s">
        <v>66</v>
      </c>
      <c r="C75" s="65" t="s">
        <v>66</v>
      </c>
      <c r="D75" s="65">
        <v>3777.6</v>
      </c>
      <c r="E75" s="65">
        <v>4162.72</v>
      </c>
      <c r="F75" s="65">
        <v>4721.7700000000004</v>
      </c>
      <c r="G75" s="65">
        <v>4863.42</v>
      </c>
      <c r="H75"/>
      <c r="L75" s="35"/>
      <c r="M75" s="35"/>
      <c r="N75" s="35"/>
    </row>
    <row r="76" spans="1:15" s="2" customFormat="1" ht="14.4" hidden="1" customHeight="1" x14ac:dyDescent="0.55000000000000004">
      <c r="A76" s="7" t="s">
        <v>40</v>
      </c>
      <c r="B76" s="65" t="s">
        <v>66</v>
      </c>
      <c r="C76" s="65" t="s">
        <v>66</v>
      </c>
      <c r="D76" s="65">
        <v>3653.37</v>
      </c>
      <c r="E76" s="65">
        <v>3908.04</v>
      </c>
      <c r="F76" s="65">
        <v>4392.57</v>
      </c>
      <c r="G76" s="65">
        <v>4524.3500000000004</v>
      </c>
      <c r="H76"/>
      <c r="L76" s="35"/>
      <c r="M76" s="35"/>
      <c r="N76" s="35"/>
    </row>
    <row r="77" spans="1:15" s="2" customFormat="1" ht="14.4" hidden="1" customHeight="1" x14ac:dyDescent="0.55000000000000004">
      <c r="A77" s="7" t="s">
        <v>41</v>
      </c>
      <c r="B77" s="65" t="s">
        <v>66</v>
      </c>
      <c r="C77" s="65" t="s">
        <v>66</v>
      </c>
      <c r="D77" s="65">
        <v>3560.2</v>
      </c>
      <c r="E77" s="65">
        <v>3883.21</v>
      </c>
      <c r="F77" s="65">
        <v>4137.87</v>
      </c>
      <c r="G77" s="65">
        <v>4262.01</v>
      </c>
      <c r="H77"/>
      <c r="L77" s="35"/>
      <c r="M77" s="35"/>
      <c r="N77" s="35"/>
    </row>
    <row r="78" spans="1:15" s="2" customFormat="1" ht="14.4" hidden="1" customHeight="1" x14ac:dyDescent="0.55000000000000004">
      <c r="A78" s="7" t="s">
        <v>42</v>
      </c>
      <c r="B78" s="65" t="s">
        <v>66</v>
      </c>
      <c r="C78" s="65" t="s">
        <v>66</v>
      </c>
      <c r="D78" s="65">
        <v>3461.3</v>
      </c>
      <c r="E78" s="65">
        <v>3703.06</v>
      </c>
      <c r="F78" s="65">
        <v>3932.87</v>
      </c>
      <c r="G78" s="65">
        <v>4050.86</v>
      </c>
      <c r="H78"/>
      <c r="L78" s="35"/>
      <c r="M78" s="35"/>
      <c r="N78" s="35"/>
    </row>
    <row r="79" spans="1:15" s="2" customFormat="1" ht="14.4" hidden="1" customHeight="1" x14ac:dyDescent="0.55000000000000004">
      <c r="A79" s="7" t="s">
        <v>43</v>
      </c>
      <c r="B79" s="65" t="s">
        <v>66</v>
      </c>
      <c r="C79" s="65" t="s">
        <v>66</v>
      </c>
      <c r="D79" s="65">
        <v>3172.55</v>
      </c>
      <c r="E79" s="65">
        <v>3560.2</v>
      </c>
      <c r="F79" s="65">
        <v>3703.06</v>
      </c>
      <c r="G79" s="65">
        <v>3814.15</v>
      </c>
      <c r="H79"/>
      <c r="L79" s="35"/>
      <c r="M79" s="35"/>
      <c r="N79" s="35"/>
    </row>
    <row r="80" spans="1:15" s="2" customFormat="1" ht="14.4" hidden="1" customHeight="1" x14ac:dyDescent="0.55000000000000004">
      <c r="A80" s="7" t="s">
        <v>44</v>
      </c>
      <c r="B80" s="65" t="s">
        <v>66</v>
      </c>
      <c r="C80" s="65" t="s">
        <v>66</v>
      </c>
      <c r="D80" s="65">
        <v>3172.55</v>
      </c>
      <c r="E80" s="65">
        <v>3279.7</v>
      </c>
      <c r="F80" s="65">
        <v>3461.3</v>
      </c>
      <c r="G80" s="65">
        <v>3565.14</v>
      </c>
      <c r="H80"/>
      <c r="L80" s="35"/>
      <c r="M80" s="35"/>
      <c r="N80" s="35"/>
    </row>
    <row r="81" spans="1:15" s="2" customFormat="1" ht="14.4" hidden="1" customHeight="1" x14ac:dyDescent="0.55000000000000004">
      <c r="A81" s="7" t="s">
        <v>45</v>
      </c>
      <c r="B81" s="65" t="s">
        <v>66</v>
      </c>
      <c r="C81" s="65">
        <v>2833.23</v>
      </c>
      <c r="D81" s="65">
        <v>2964.19</v>
      </c>
      <c r="E81" s="65">
        <v>3077.31</v>
      </c>
      <c r="F81" s="65">
        <v>3279.7</v>
      </c>
      <c r="G81" s="65">
        <v>3461.3</v>
      </c>
      <c r="H81"/>
      <c r="K81" s="35"/>
      <c r="L81" s="35"/>
      <c r="M81" s="35"/>
      <c r="N81" s="35"/>
      <c r="O81" s="35"/>
    </row>
    <row r="82" spans="1:15" s="2" customFormat="1" ht="14.4" hidden="1" customHeight="1" x14ac:dyDescent="0.55000000000000004">
      <c r="A82" s="7" t="s">
        <v>46</v>
      </c>
      <c r="B82" s="65" t="s">
        <v>66</v>
      </c>
      <c r="C82" s="65">
        <v>2672.5</v>
      </c>
      <c r="D82" s="65">
        <v>2833.23</v>
      </c>
      <c r="E82" s="65">
        <v>3077.31</v>
      </c>
      <c r="F82" s="65">
        <v>3202.32</v>
      </c>
      <c r="G82" s="65">
        <v>3327.32</v>
      </c>
      <c r="H82"/>
      <c r="K82" s="35"/>
      <c r="L82" s="35"/>
      <c r="M82" s="35"/>
      <c r="N82" s="35"/>
      <c r="O82" s="35"/>
    </row>
    <row r="83" spans="1:15" s="2" customFormat="1" ht="14.4" hidden="1" customHeight="1" x14ac:dyDescent="0.55000000000000004">
      <c r="A83" s="7" t="s">
        <v>47</v>
      </c>
      <c r="B83" s="65">
        <v>2243.91</v>
      </c>
      <c r="C83" s="65">
        <v>2404.64</v>
      </c>
      <c r="D83" s="65">
        <v>2553.4499999999998</v>
      </c>
      <c r="E83" s="65">
        <v>2863.01</v>
      </c>
      <c r="F83" s="65">
        <v>2940.38</v>
      </c>
      <c r="G83" s="65">
        <v>3089.22</v>
      </c>
      <c r="H83"/>
      <c r="J83" s="35"/>
      <c r="K83" s="35"/>
      <c r="L83" s="35"/>
      <c r="M83" s="35"/>
      <c r="N83" s="35"/>
      <c r="O83" s="35"/>
    </row>
    <row r="84" spans="1:15" s="2" customFormat="1" ht="14.4" hidden="1" customHeight="1" x14ac:dyDescent="0.55000000000000004">
      <c r="A84" s="7" t="s">
        <v>48</v>
      </c>
      <c r="B84" s="65">
        <v>2154.6</v>
      </c>
      <c r="C84" s="65">
        <v>2368.91</v>
      </c>
      <c r="D84" s="65">
        <v>2428.44</v>
      </c>
      <c r="E84" s="65">
        <v>2523.6799999999998</v>
      </c>
      <c r="F84" s="65">
        <v>2601.0700000000002</v>
      </c>
      <c r="G84" s="65">
        <v>2773.7</v>
      </c>
      <c r="H84"/>
      <c r="J84" s="35"/>
      <c r="K84" s="35"/>
      <c r="L84" s="35"/>
      <c r="M84" s="35"/>
      <c r="N84" s="35"/>
      <c r="O84" s="35"/>
    </row>
    <row r="85" spans="1:15" s="2" customFormat="1" ht="14.4" customHeight="1" x14ac:dyDescent="0.55000000000000004">
      <c r="H85"/>
    </row>
    <row r="86" spans="1:15" x14ac:dyDescent="0.55000000000000004">
      <c r="A86" s="64"/>
    </row>
    <row r="87" spans="1:15" x14ac:dyDescent="0.55000000000000004">
      <c r="A87" s="64"/>
    </row>
    <row r="88" spans="1:15" x14ac:dyDescent="0.55000000000000004">
      <c r="A88" s="64"/>
    </row>
    <row r="89" spans="1:15" x14ac:dyDescent="0.55000000000000004">
      <c r="A89" s="64"/>
    </row>
    <row r="90" spans="1:15" x14ac:dyDescent="0.55000000000000004">
      <c r="A90" s="64"/>
    </row>
    <row r="91" spans="1:15" x14ac:dyDescent="0.55000000000000004">
      <c r="A91" s="64"/>
    </row>
    <row r="92" spans="1:15" x14ac:dyDescent="0.55000000000000004">
      <c r="A92" s="64"/>
    </row>
    <row r="93" spans="1:15" x14ac:dyDescent="0.55000000000000004">
      <c r="A93" s="64"/>
    </row>
    <row r="94" spans="1:15" x14ac:dyDescent="0.55000000000000004">
      <c r="A94" s="64"/>
    </row>
    <row r="95" spans="1:15" x14ac:dyDescent="0.55000000000000004">
      <c r="A95" s="64"/>
    </row>
    <row r="96" spans="1:15" x14ac:dyDescent="0.55000000000000004">
      <c r="A96" s="64"/>
    </row>
    <row r="97" spans="1:7" x14ac:dyDescent="0.55000000000000004">
      <c r="A97" s="64"/>
    </row>
    <row r="98" spans="1:7" x14ac:dyDescent="0.55000000000000004">
      <c r="A98" s="78"/>
      <c r="B98" s="78"/>
      <c r="C98" s="78"/>
      <c r="D98" s="78"/>
      <c r="E98" s="78"/>
      <c r="F98" s="78"/>
      <c r="G98" s="78"/>
    </row>
    <row r="99" spans="1:7" x14ac:dyDescent="0.55000000000000004">
      <c r="A99" s="64"/>
      <c r="B99" s="64"/>
      <c r="C99" s="64"/>
      <c r="D99" s="64"/>
      <c r="E99" s="64"/>
      <c r="F99" s="64"/>
      <c r="G99" s="64"/>
    </row>
    <row r="100" spans="1:7" x14ac:dyDescent="0.55000000000000004">
      <c r="A100" s="64"/>
      <c r="B100" s="64"/>
      <c r="C100" s="64"/>
      <c r="D100" s="64"/>
      <c r="E100" s="64"/>
      <c r="F100" s="64"/>
      <c r="G100" s="64"/>
    </row>
    <row r="101" spans="1:7" x14ac:dyDescent="0.55000000000000004">
      <c r="A101" s="64"/>
      <c r="B101" s="64"/>
      <c r="C101" s="64"/>
      <c r="D101" s="64"/>
      <c r="E101" s="64"/>
      <c r="F101" s="64"/>
      <c r="G101" s="64"/>
    </row>
    <row r="102" spans="1:7" x14ac:dyDescent="0.55000000000000004">
      <c r="A102" s="64"/>
      <c r="B102" s="64"/>
      <c r="C102" s="64"/>
      <c r="D102" s="64"/>
      <c r="E102" s="64"/>
      <c r="F102" s="64"/>
      <c r="G102" s="64"/>
    </row>
    <row r="103" spans="1:7" x14ac:dyDescent="0.55000000000000004">
      <c r="A103" s="64"/>
      <c r="B103" s="64"/>
      <c r="C103" s="64"/>
      <c r="D103" s="64"/>
      <c r="E103" s="64"/>
      <c r="F103" s="64"/>
      <c r="G103" s="64"/>
    </row>
    <row r="104" spans="1:7" x14ac:dyDescent="0.55000000000000004">
      <c r="A104" s="64"/>
      <c r="B104" s="64"/>
      <c r="C104" s="64"/>
      <c r="D104" s="64"/>
      <c r="E104" s="64"/>
      <c r="F104" s="64"/>
      <c r="G104" s="64"/>
    </row>
    <row r="105" spans="1:7" x14ac:dyDescent="0.55000000000000004">
      <c r="A105" s="64"/>
      <c r="B105" s="64"/>
      <c r="C105" s="64"/>
      <c r="D105" s="64"/>
      <c r="E105" s="64"/>
      <c r="F105" s="64"/>
      <c r="G105" s="64"/>
    </row>
    <row r="106" spans="1:7" x14ac:dyDescent="0.55000000000000004">
      <c r="A106" s="64"/>
      <c r="B106" s="64"/>
      <c r="C106" s="64"/>
      <c r="D106" s="64"/>
      <c r="E106" s="64"/>
      <c r="F106" s="64"/>
      <c r="G106" s="64"/>
    </row>
    <row r="107" spans="1:7" x14ac:dyDescent="0.55000000000000004">
      <c r="A107" s="64"/>
      <c r="B107" s="64"/>
      <c r="C107" s="64"/>
      <c r="D107" s="64"/>
      <c r="E107" s="64"/>
      <c r="F107" s="64"/>
      <c r="G107" s="64"/>
    </row>
    <row r="108" spans="1:7" x14ac:dyDescent="0.55000000000000004">
      <c r="A108" s="64"/>
      <c r="B108" s="64"/>
      <c r="C108" s="64"/>
      <c r="D108" s="64"/>
      <c r="E108" s="64"/>
      <c r="F108" s="64"/>
      <c r="G108" s="64"/>
    </row>
    <row r="109" spans="1:7" x14ac:dyDescent="0.55000000000000004">
      <c r="A109" s="64"/>
      <c r="B109" s="64"/>
      <c r="C109" s="64"/>
      <c r="D109" s="64"/>
      <c r="E109" s="64"/>
      <c r="F109" s="64"/>
      <c r="G109" s="64"/>
    </row>
    <row r="110" spans="1:7" x14ac:dyDescent="0.55000000000000004">
      <c r="A110" s="64"/>
      <c r="B110" s="64"/>
      <c r="C110" s="64"/>
      <c r="D110" s="64"/>
      <c r="E110" s="64"/>
      <c r="F110" s="64"/>
      <c r="G110" s="64"/>
    </row>
    <row r="111" spans="1:7" x14ac:dyDescent="0.55000000000000004">
      <c r="A111" s="64"/>
      <c r="B111" s="64"/>
      <c r="C111" s="64"/>
      <c r="D111" s="64"/>
      <c r="E111" s="64"/>
      <c r="F111" s="64"/>
      <c r="G111" s="64"/>
    </row>
    <row r="112" spans="1:7" x14ac:dyDescent="0.55000000000000004">
      <c r="A112" s="64"/>
      <c r="B112" s="64"/>
      <c r="C112" s="64"/>
      <c r="D112" s="64"/>
      <c r="E112" s="64"/>
      <c r="F112" s="64"/>
      <c r="G112" s="64"/>
    </row>
    <row r="113" spans="1:7" x14ac:dyDescent="0.55000000000000004">
      <c r="A113" s="64"/>
      <c r="B113" s="64"/>
      <c r="C113" s="64"/>
      <c r="D113" s="64"/>
      <c r="E113" s="64"/>
      <c r="F113" s="64"/>
      <c r="G113" s="64"/>
    </row>
  </sheetData>
  <sheetProtection algorithmName="SHA-512" hashValue="5gP5q+2VfGmIHW38WzXTVBfGVBXhm9qJd+x+bSOx+WIeAGgj2I3tCxoQnVR+FG3zfmV9nC5j6jNcoWP6nVLO/g==" saltValue="ZycfsxXb9g1g4oIfK9idaQ==" spinCount="100000" sheet="1" objects="1" scenarios="1" selectLockedCells="1"/>
  <sortState ref="G51:G62">
    <sortCondition ref="G51"/>
  </sortState>
  <customSheetViews>
    <customSheetView guid="{DA5040D1-FB9E-4B9B-A34F-8C9AAC669D8E}" printArea="1">
      <selection activeCell="D1" sqref="A1:D17"/>
      <pageMargins left="0.70866141732283472" right="0.11811023622047245" top="0.39370078740157483" bottom="0.19685039370078741" header="0.31496062992125984" footer="0.31496062992125984"/>
      <pageSetup paperSize="9" scale="90" orientation="landscape" horizontalDpi="1200" verticalDpi="1200" r:id="rId1"/>
    </customSheetView>
  </customSheetViews>
  <mergeCells count="24">
    <mergeCell ref="C4:E4"/>
    <mergeCell ref="E15:F15"/>
    <mergeCell ref="E10:F10"/>
    <mergeCell ref="E11:F11"/>
    <mergeCell ref="E12:F12"/>
    <mergeCell ref="E13:F13"/>
    <mergeCell ref="E14:F14"/>
    <mergeCell ref="E5:F7"/>
    <mergeCell ref="D24:E24"/>
    <mergeCell ref="F24:G24"/>
    <mergeCell ref="E3:F3"/>
    <mergeCell ref="A7:B7"/>
    <mergeCell ref="A8:B8"/>
    <mergeCell ref="A10:B10"/>
    <mergeCell ref="A9:B9"/>
    <mergeCell ref="A20:B20"/>
    <mergeCell ref="A21:B21"/>
    <mergeCell ref="A16:B16"/>
    <mergeCell ref="C3:D3"/>
    <mergeCell ref="A12:B12"/>
    <mergeCell ref="A13:B13"/>
    <mergeCell ref="A14:B14"/>
    <mergeCell ref="A15:B15"/>
    <mergeCell ref="A17:B17"/>
  </mergeCells>
  <conditionalFormatting sqref="D20:F21">
    <cfRule type="expression" dxfId="3" priority="11">
      <formula>$A$3="TVöD-B"</formula>
    </cfRule>
  </conditionalFormatting>
  <conditionalFormatting sqref="C11">
    <cfRule type="expression" dxfId="2" priority="6">
      <formula>($A$3=TVöD-B)</formula>
    </cfRule>
  </conditionalFormatting>
  <conditionalFormatting sqref="F4">
    <cfRule type="expression" dxfId="1" priority="53">
      <formula>B4&lt;1</formula>
    </cfRule>
  </conditionalFormatting>
  <conditionalFormatting sqref="C6">
    <cfRule type="expression" dxfId="0" priority="54">
      <formula>#REF!&gt;0</formula>
    </cfRule>
  </conditionalFormatting>
  <dataValidations xWindow="1367" yWindow="335" count="5">
    <dataValidation operator="notBetween" allowBlank="1" showInputMessage="1" showErrorMessage="1" sqref="B55:G55"/>
    <dataValidation type="list" allowBlank="1" showInputMessage="1" showErrorMessage="1" promptTitle="Stufe" prompt="1, 2, 3, 4, 5 oder 6" sqref="B6">
      <formula1>$B$54:$G$54</formula1>
    </dataValidation>
    <dataValidation type="decimal" errorStyle="information" showInputMessage="1" showErrorMessage="1" errorTitle="ivrAZ" error="Das scheint uns eine unmögiche Arbeitszeit im Wochendurchschnitt!" promptTitle="AZ im Bundesland" prompt="Vertragliche _x000a_regelmäßige wochen-_x000a_durchschnittliche _x000a_Zeitschuld." sqref="B3">
      <formula1>35</formula1>
      <formula2>48</formula2>
    </dataValidation>
    <dataValidation type="list" allowBlank="1" showInputMessage="1" showErrorMessage="1" promptTitle="Entgeltgruppe" prompt="EG 1 bis EG 15_x000a_Kr 3a bis Kr 12a" sqref="A6">
      <formula1>$A$26:$A$52</formula1>
    </dataValidation>
    <dataValidation type="decimal" errorStyle="information" showInputMessage="1" showErrorMessage="1" errorTitle="ivrAZ" error="Das scheint uns eine unmögiche Arbeitszeit im Wochendurchschnitt!" promptTitle="ivrAZ" prompt="Individualvertragliche _x000a_regelmäßige wochen-_x000a_durchschnittliche _x000a_Zeitschuld bei Teilzeit." sqref="B4">
      <formula1>1</formula1>
      <formula2>B3</formula2>
    </dataValidation>
  </dataValidations>
  <hyperlinks>
    <hyperlink ref="F24" r:id="rId2"/>
    <hyperlink ref="D24" r:id="rId3"/>
  </hyperlinks>
  <pageMargins left="0.70866141732283472" right="0.11811023622047245" top="0.78740157480314965" bottom="0.19685039370078741" header="0.31496062992125984" footer="0.31496062992125984"/>
  <pageSetup paperSize="9" orientation="portrait" horizontalDpi="1200" verticalDpi="1200" r:id="rId4"/>
  <ignoredErrors>
    <ignoredError sqref="C20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4.4" x14ac:dyDescent="0.55000000000000004"/>
  <sheetData/>
  <customSheetViews>
    <customSheetView guid="{DA5040D1-FB9E-4B9B-A34F-8C9AAC669D8E}" state="hidden">
      <selection activeCell="B5" sqref="B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Tabelle2</vt:lpstr>
      <vt:lpstr>Tabelle1!Druckbereich</vt:lpstr>
      <vt:lpstr>Entgeltgruppen</vt:lpstr>
      <vt:lpstr>West_oder_Ost?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michel</dc:creator>
  <cp:lastModifiedBy>tobias michel</cp:lastModifiedBy>
  <cp:lastPrinted>2017-10-15T10:03:21Z</cp:lastPrinted>
  <dcterms:created xsi:type="dcterms:W3CDTF">2017-06-10T19:43:07Z</dcterms:created>
  <dcterms:modified xsi:type="dcterms:W3CDTF">2018-01-05T16:54:26Z</dcterms:modified>
</cp:coreProperties>
</file>